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/>
  </bookViews>
  <sheets>
    <sheet name="Stavba" sheetId="1" r:id="rId1"/>
    <sheet name="VzorPolozky" sheetId="10" state="hidden" r:id="rId2"/>
    <sheet name="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2">'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 Pol'!$A$1:$H$51</definedName>
    <definedName name="_xlnm.Print_Area" localSheetId="0">Stavba!$A$1:$J$53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P51" i="12"/>
  <c r="F39" i="1" s="1"/>
  <c r="F40" s="1"/>
  <c r="Q51" i="12"/>
  <c r="G39" i="1" s="1"/>
  <c r="G9" i="12"/>
  <c r="G11"/>
  <c r="G15"/>
  <c r="G17"/>
  <c r="G19"/>
  <c r="G21"/>
  <c r="G23"/>
  <c r="G26"/>
  <c r="G25" s="1"/>
  <c r="I49" i="1" s="1"/>
  <c r="G29" i="12"/>
  <c r="G31"/>
  <c r="G33"/>
  <c r="G35"/>
  <c r="G37"/>
  <c r="G39"/>
  <c r="G42"/>
  <c r="G45"/>
  <c r="G47"/>
  <c r="G49"/>
  <c r="I20" i="1"/>
  <c r="I19"/>
  <c r="I18"/>
  <c r="G27"/>
  <c r="J28"/>
  <c r="J26"/>
  <c r="G38"/>
  <c r="F38"/>
  <c r="H32"/>
  <c r="J23"/>
  <c r="J24"/>
  <c r="J25"/>
  <c r="J27"/>
  <c r="E24"/>
  <c r="E26"/>
  <c r="G41" i="12" l="1"/>
  <c r="I51" i="1" s="1"/>
  <c r="H39"/>
  <c r="H40" s="1"/>
  <c r="G40"/>
  <c r="G28" i="12"/>
  <c r="I50" i="1" s="1"/>
  <c r="G14" i="12"/>
  <c r="I48" i="1" s="1"/>
  <c r="G24"/>
  <c r="G28"/>
  <c r="G44" i="12"/>
  <c r="I52" i="1" s="1"/>
  <c r="I17" s="1"/>
  <c r="G8" i="12"/>
  <c r="I39" i="1"/>
  <c r="I40" s="1"/>
  <c r="J39" s="1"/>
  <c r="J40" s="1"/>
  <c r="I47" l="1"/>
  <c r="G51" i="12"/>
  <c r="I16" i="1" l="1"/>
  <c r="I21" s="1"/>
  <c r="G25" s="1"/>
  <c r="I53"/>
  <c r="G26" l="1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<sst xmlns="http://schemas.openxmlformats.org/spreadsheetml/2006/main" count="261" uniqueCount="139">
  <si>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</si>
  <si>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</si>
  <si>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</si>
  <si>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</si>
  <si>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</si>
  <si>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</si>
  <si>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</si>
  <si>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</si>
  <si>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</si>
  <si>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</si>
  <si>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</si>
  <si>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</si>
  <si>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</si>
  <si>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</si>
  <si>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</si>
  <si>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</si>
  <si>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</si>
  <si>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</si>
  <si>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</si>
  <si>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</si>
  <si>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</si>
  <si>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</si>
  <si>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</si>
  <si>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</si>
  <si>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</si>
  <si>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</si>
  <si>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</si>
  <si>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</si>
  <si>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</si>
  <si>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</si>
  <si>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</si>
  <si>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</si>
  <si>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</si>
  <si>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</si>
  <si>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</si>
  <si>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</si>
  <si>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</si>
  <si>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</si>
  <si>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</si>
  <si>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</si>
  <si>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Celkem za stavbu</t>
  </si>
  <si>
    <t>CZK</t>
  </si>
  <si>
    <t>Rekapitulace dílů</t>
  </si>
  <si>
    <t>Typ dílu</t>
  </si>
  <si>
    <t>3</t>
  </si>
  <si>
    <t>Svislé a kompletní konstrukce</t>
  </si>
  <si>
    <t>62</t>
  </si>
  <si>
    <t>Upravy povrchů vnější</t>
  </si>
  <si>
    <t>96</t>
  </si>
  <si>
    <t>Bourání konstrukcí</t>
  </si>
  <si>
    <t>97</t>
  </si>
  <si>
    <t>Prorážení otvorů</t>
  </si>
  <si>
    <t>99</t>
  </si>
  <si>
    <t>Staveništní přesun hmot</t>
  </si>
  <si>
    <t>765</t>
  </si>
  <si>
    <t>Krytiny tvrdé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</si>
  <si>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</si>
  <si>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</si>
  <si>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</si>
  <si>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</si>
  <si>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</si>
  <si>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</si>
  <si>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</si>
  <si>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</si>
  <si>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</si>
  <si>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</si>
  <si>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</si>
  <si>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</si>
  <si>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</si>
  <si>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</si>
  <si>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</si>
  <si>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</si>
  <si>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</si>
  <si>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</si>
  <si>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380941112RT1</t>
  </si>
  <si>
    <t>Výztuž helikální 1 x D 6 mm, drážka, cihel. zdivo, VAH 1 x D 6mm, P v tahu 900 MPa, drážce, cih.zdivo</t>
  </si>
  <si>
    <t>m</t>
  </si>
  <si>
    <t>POL1_0</t>
  </si>
  <si>
    <t>opravy:30*1</t>
  </si>
  <si>
    <t>VV</t>
  </si>
  <si>
    <t>311231116RT3</t>
  </si>
  <si>
    <t>Zdivo nosné cihelné z CP 29 P15 na MC 10, tloušťka zdiva 45 cm, bez dodávky cihel</t>
  </si>
  <si>
    <t>m3</t>
  </si>
  <si>
    <t>použití cihel z bourání:0,45*30</t>
  </si>
  <si>
    <t>doplnění vypadaných cihel:0,45*2</t>
  </si>
  <si>
    <t>622451102R00</t>
  </si>
  <si>
    <t>Zatření spár zdiva</t>
  </si>
  <si>
    <t>m2</t>
  </si>
  <si>
    <t>stěny:300*1</t>
  </si>
  <si>
    <t>622421121R00</t>
  </si>
  <si>
    <t>Omítka vnější stěn, MVC, hrubá zatřená</t>
  </si>
  <si>
    <t>622421143R00</t>
  </si>
  <si>
    <t>Omítka vnější stěn, MVC, štuková, složitost 1-2</t>
  </si>
  <si>
    <t>622471312R00</t>
  </si>
  <si>
    <t>Nátěr stěn barvou disperzní složitost 1, 2</t>
  </si>
  <si>
    <t>627452911R00</t>
  </si>
  <si>
    <t>Spárování starého zdiva z lom. kamene do hl. 8 cm</t>
  </si>
  <si>
    <t>kamenné zdivo:52*2</t>
  </si>
  <si>
    <t>962032231R00</t>
  </si>
  <si>
    <t>Bourání zdiva z cihel pálených na MVC</t>
  </si>
  <si>
    <t>stávající stěny:0,45*30</t>
  </si>
  <si>
    <t>978023411R00</t>
  </si>
  <si>
    <t>Vysekání a úprava spár zdiva cihelného</t>
  </si>
  <si>
    <t>stávající stěny:300*1</t>
  </si>
  <si>
    <t>979022011R00</t>
  </si>
  <si>
    <t>Očištění cihel plných od MVC, pro další použití</t>
  </si>
  <si>
    <t>978015291R00</t>
  </si>
  <si>
    <t>Otlučení omítek vnějších MVC v složit.1-4 do 100 %</t>
  </si>
  <si>
    <t>stěny:50*1</t>
  </si>
  <si>
    <t>979081111R00</t>
  </si>
  <si>
    <t>Odvoz suti a vybour. hmot na skládku do 1 km</t>
  </si>
  <si>
    <t>t</t>
  </si>
  <si>
    <t>pouze malta a omítka:4,08*1</t>
  </si>
  <si>
    <t>979081121R00</t>
  </si>
  <si>
    <t>Příplatek k odvozu za každý další 1 km</t>
  </si>
  <si>
    <t>pouze malta a omítka:4,08*10</t>
  </si>
  <si>
    <t>979999997R00</t>
  </si>
  <si>
    <t>Poplatek za skládku čistá suť</t>
  </si>
  <si>
    <t>999281105R00</t>
  </si>
  <si>
    <t>Přesun hmot pro opravy a údržbu do výšky 6 m</t>
  </si>
  <si>
    <t>63,75*1</t>
  </si>
  <si>
    <t>765311511R00</t>
  </si>
  <si>
    <t>Krytina z bobrovek, střech jedn.,šupinová,na sucho</t>
  </si>
  <si>
    <t>stříšky:0,5*20</t>
  </si>
  <si>
    <t>765311534R00</t>
  </si>
  <si>
    <t>Hřeben bobrovka, hřebenáči č.1 nosovými, do malty</t>
  </si>
  <si>
    <t>stříšky:1*20</t>
  </si>
  <si>
    <t>998765201R00</t>
  </si>
  <si>
    <t>Přesun hmot pro krytiny tvrdé, výšky do 6 m</t>
  </si>
  <si>
    <t/>
  </si>
  <si>
    <t>SUM</t>
  </si>
  <si>
    <t xml:space="preserve">MŠ Nosislav </t>
  </si>
  <si>
    <t>SO 05 - REKONSTRUKCE HISTORICKÉHO OPLOCENÍ</t>
  </si>
  <si>
    <t>Arch. stav. část</t>
  </si>
  <si>
    <t>RTS I/2017</t>
  </si>
  <si>
    <t>JKSO : 801.31</t>
  </si>
  <si>
    <t>CPV : 45214230-1</t>
  </si>
  <si>
    <t>CZ - CC : 126311</t>
  </si>
  <si>
    <t>Položkový soupis prací, dodávek a služeb</t>
  </si>
</sst>
</file>

<file path=xl/styles.xml><?xml version="1.0" encoding="utf-8"?>
<styleSheet xmlns="http://schemas.openxmlformats.org/spreadsheetml/2006/main"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9" xfId="0" applyFill="1" applyBorder="1"/>
    <xf numFmtId="0" fontId="0" fillId="2" borderId="51" xfId="0" applyFill="1" applyBorder="1" applyAlignment="1">
      <alignment vertical="top"/>
    </xf>
    <xf numFmtId="49" fontId="0" fillId="2" borderId="51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2" borderId="50" xfId="0" applyFill="1" applyBorder="1" applyAlignment="1">
      <alignment horizontal="center" wrapText="1"/>
    </xf>
    <xf numFmtId="0" fontId="0" fillId="2" borderId="48" xfId="0" applyFill="1" applyBorder="1" applyAlignment="1">
      <alignment horizontal="center" vertical="top"/>
    </xf>
    <xf numFmtId="0" fontId="16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6" fillId="0" borderId="38" xfId="0" applyFont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2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2" borderId="37" xfId="0" applyFill="1" applyBorder="1" applyAlignment="1">
      <alignment horizontal="center" vertical="top" shrinkToFit="1"/>
    </xf>
    <xf numFmtId="0" fontId="16" fillId="0" borderId="37" xfId="0" applyFont="1" applyBorder="1" applyAlignment="1">
      <alignment horizontal="center" vertical="top" shrinkToFit="1"/>
    </xf>
    <xf numFmtId="0" fontId="8" fillId="2" borderId="12" xfId="0" applyFont="1" applyFill="1" applyBorder="1" applyAlignment="1">
      <alignment horizontal="center" vertical="top"/>
    </xf>
    <xf numFmtId="0" fontId="0" fillId="0" borderId="43" xfId="0" applyFont="1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Font="1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0" fillId="0" borderId="0" xfId="0" applyBorder="1" applyAlignment="1">
      <alignment horizontal="right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6"/>
  <sheetViews>
    <sheetView showGridLines="0" tabSelected="1" view="pageBreakPreview" topLeftCell="B1" zoomScale="75" zoomScaleNormal="100" zoomScaleSheetLayoutView="75" workbookViewId="0">
      <selection activeCell="L31" sqref="L3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2" t="s">
        <v>34</v>
      </c>
      <c r="B1" s="209" t="s">
        <v>138</v>
      </c>
      <c r="C1" s="210"/>
      <c r="D1" s="210"/>
      <c r="E1" s="210"/>
      <c r="F1" s="210"/>
      <c r="G1" s="210"/>
      <c r="H1" s="210"/>
      <c r="I1" s="210"/>
      <c r="J1" s="211"/>
    </row>
    <row r="2" spans="1:15" ht="23.25" customHeight="1">
      <c r="A2" s="4"/>
      <c r="B2" s="80" t="s">
        <v>36</v>
      </c>
      <c r="C2" s="81"/>
      <c r="D2" s="221" t="s">
        <v>131</v>
      </c>
      <c r="E2" s="222"/>
      <c r="F2" s="222"/>
      <c r="G2" s="222"/>
      <c r="H2" s="222"/>
      <c r="I2" s="222"/>
      <c r="J2" s="223"/>
      <c r="O2" s="2"/>
    </row>
    <row r="3" spans="1:15" ht="23.25" customHeight="1">
      <c r="A3" s="4"/>
      <c r="B3" s="82" t="s">
        <v>38</v>
      </c>
      <c r="C3" s="83"/>
      <c r="D3" s="216" t="s">
        <v>132</v>
      </c>
      <c r="E3" s="217"/>
      <c r="F3" s="217"/>
      <c r="G3" s="217"/>
      <c r="H3" s="217"/>
      <c r="I3" s="217"/>
      <c r="J3" s="218"/>
    </row>
    <row r="4" spans="1:15" ht="23.25" customHeight="1">
      <c r="A4" s="4"/>
      <c r="B4" s="84" t="s">
        <v>39</v>
      </c>
      <c r="C4" s="85"/>
      <c r="D4" s="233" t="s">
        <v>133</v>
      </c>
      <c r="E4" s="234"/>
      <c r="F4" s="234"/>
      <c r="G4" s="234"/>
      <c r="H4" s="234"/>
      <c r="I4" s="234"/>
      <c r="J4" s="235"/>
    </row>
    <row r="5" spans="1:15" ht="24" customHeight="1">
      <c r="A5" s="4"/>
      <c r="B5" s="46" t="s">
        <v>21</v>
      </c>
      <c r="C5" s="5"/>
      <c r="D5" s="86"/>
      <c r="E5" s="26"/>
      <c r="F5" s="26"/>
      <c r="G5" s="26"/>
      <c r="H5" s="195" t="s">
        <v>135</v>
      </c>
      <c r="I5" s="86"/>
      <c r="J5" s="11"/>
    </row>
    <row r="6" spans="1:15" ht="15.75" customHeight="1">
      <c r="A6" s="4"/>
      <c r="B6" s="40"/>
      <c r="C6" s="26"/>
      <c r="D6" s="86"/>
      <c r="E6" s="26"/>
      <c r="F6" s="26"/>
      <c r="G6" s="26"/>
      <c r="H6" s="195" t="s">
        <v>136</v>
      </c>
      <c r="I6" s="86"/>
      <c r="J6" s="11"/>
    </row>
    <row r="7" spans="1:15" ht="15.75" customHeight="1">
      <c r="A7" s="4"/>
      <c r="B7" s="41"/>
      <c r="C7" s="87"/>
      <c r="D7" s="79"/>
      <c r="E7" s="34"/>
      <c r="F7" s="34"/>
      <c r="G7" s="34"/>
      <c r="H7" s="54" t="s">
        <v>137</v>
      </c>
      <c r="I7" s="34"/>
      <c r="J7" s="50"/>
    </row>
    <row r="8" spans="1:15" ht="24" hidden="1" customHeight="1">
      <c r="A8" s="4"/>
      <c r="B8" s="46" t="s">
        <v>19</v>
      </c>
      <c r="C8" s="5"/>
      <c r="D8" s="35"/>
      <c r="E8" s="5"/>
      <c r="F8" s="5"/>
      <c r="G8" s="44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4"/>
      <c r="H9" s="28" t="s">
        <v>32</v>
      </c>
      <c r="I9" s="33"/>
      <c r="J9" s="11"/>
    </row>
    <row r="10" spans="1:15" ht="15.75" hidden="1" customHeight="1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>
      <c r="A11" s="4"/>
      <c r="B11" s="46" t="s">
        <v>18</v>
      </c>
      <c r="C11" s="5"/>
      <c r="D11" s="225"/>
      <c r="E11" s="225"/>
      <c r="F11" s="225"/>
      <c r="G11" s="225"/>
      <c r="H11" s="28" t="s">
        <v>31</v>
      </c>
      <c r="I11" s="89"/>
      <c r="J11" s="11"/>
    </row>
    <row r="12" spans="1:15" ht="15.75" customHeight="1">
      <c r="A12" s="4"/>
      <c r="B12" s="40"/>
      <c r="C12" s="26"/>
      <c r="D12" s="214"/>
      <c r="E12" s="214"/>
      <c r="F12" s="214"/>
      <c r="G12" s="214"/>
      <c r="H12" s="28" t="s">
        <v>32</v>
      </c>
      <c r="I12" s="89"/>
      <c r="J12" s="11"/>
    </row>
    <row r="13" spans="1:15" ht="15.75" customHeight="1">
      <c r="A13" s="4"/>
      <c r="B13" s="41"/>
      <c r="C13" s="88"/>
      <c r="D13" s="215"/>
      <c r="E13" s="215"/>
      <c r="F13" s="215"/>
      <c r="G13" s="215"/>
      <c r="H13" s="29"/>
      <c r="I13" s="34"/>
      <c r="J13" s="50"/>
    </row>
    <row r="14" spans="1:15" ht="24" hidden="1" customHeight="1">
      <c r="A14" s="4"/>
      <c r="B14" s="65" t="s">
        <v>20</v>
      </c>
      <c r="C14" s="66"/>
      <c r="D14" s="67"/>
      <c r="E14" s="68"/>
      <c r="F14" s="68"/>
      <c r="G14" s="68"/>
      <c r="H14" s="69"/>
      <c r="I14" s="68"/>
      <c r="J14" s="70"/>
    </row>
    <row r="15" spans="1:15" ht="32.25" customHeight="1">
      <c r="A15" s="4"/>
      <c r="B15" s="51" t="s">
        <v>29</v>
      </c>
      <c r="C15" s="71"/>
      <c r="D15" s="52"/>
      <c r="E15" s="224"/>
      <c r="F15" s="224"/>
      <c r="G15" s="212"/>
      <c r="H15" s="212"/>
      <c r="I15" s="212" t="s">
        <v>28</v>
      </c>
      <c r="J15" s="213"/>
    </row>
    <row r="16" spans="1:15" ht="23.25" customHeight="1">
      <c r="A16" s="135" t="s">
        <v>23</v>
      </c>
      <c r="B16" s="136" t="s">
        <v>23</v>
      </c>
      <c r="C16" s="57"/>
      <c r="D16" s="58"/>
      <c r="E16" s="202"/>
      <c r="F16" s="208"/>
      <c r="G16" s="202"/>
      <c r="H16" s="208"/>
      <c r="I16" s="202">
        <f>SUMIF(F47:F52,A16,I47:I52)+SUMIF(F47:F52,"PSU",I47:I52)</f>
        <v>0</v>
      </c>
      <c r="J16" s="203"/>
    </row>
    <row r="17" spans="1:10" ht="23.25" customHeight="1">
      <c r="A17" s="135" t="s">
        <v>24</v>
      </c>
      <c r="B17" s="136" t="s">
        <v>24</v>
      </c>
      <c r="C17" s="57"/>
      <c r="D17" s="58"/>
      <c r="E17" s="202"/>
      <c r="F17" s="208"/>
      <c r="G17" s="202"/>
      <c r="H17" s="208"/>
      <c r="I17" s="202">
        <f>SUMIF(F47:F52,A17,I47:I52)</f>
        <v>0</v>
      </c>
      <c r="J17" s="203"/>
    </row>
    <row r="18" spans="1:10" ht="23.25" customHeight="1">
      <c r="A18" s="135" t="s">
        <v>25</v>
      </c>
      <c r="B18" s="136" t="s">
        <v>25</v>
      </c>
      <c r="C18" s="57"/>
      <c r="D18" s="58"/>
      <c r="E18" s="202"/>
      <c r="F18" s="208"/>
      <c r="G18" s="202"/>
      <c r="H18" s="208"/>
      <c r="I18" s="202">
        <f>SUMIF(F47:F52,A18,I47:I52)</f>
        <v>0</v>
      </c>
      <c r="J18" s="203"/>
    </row>
    <row r="19" spans="1:10" ht="23.25" customHeight="1">
      <c r="A19" s="135" t="s">
        <v>56</v>
      </c>
      <c r="B19" s="136" t="s">
        <v>26</v>
      </c>
      <c r="C19" s="57"/>
      <c r="D19" s="58"/>
      <c r="E19" s="202"/>
      <c r="F19" s="208"/>
      <c r="G19" s="202"/>
      <c r="H19" s="208"/>
      <c r="I19" s="202">
        <f>SUMIF(F47:F52,A19,I47:I52)</f>
        <v>0</v>
      </c>
      <c r="J19" s="203"/>
    </row>
    <row r="20" spans="1:10" ht="23.25" customHeight="1">
      <c r="A20" s="135" t="s">
        <v>57</v>
      </c>
      <c r="B20" s="136" t="s">
        <v>27</v>
      </c>
      <c r="C20" s="57"/>
      <c r="D20" s="58"/>
      <c r="E20" s="202"/>
      <c r="F20" s="208"/>
      <c r="G20" s="202"/>
      <c r="H20" s="208"/>
      <c r="I20" s="202">
        <f>SUMIF(F47:F52,A20,I47:I52)</f>
        <v>0</v>
      </c>
      <c r="J20" s="203"/>
    </row>
    <row r="21" spans="1:10" ht="23.25" customHeight="1">
      <c r="A21" s="4"/>
      <c r="B21" s="73" t="s">
        <v>28</v>
      </c>
      <c r="C21" s="74"/>
      <c r="D21" s="75"/>
      <c r="E21" s="204"/>
      <c r="F21" s="205"/>
      <c r="G21" s="204"/>
      <c r="H21" s="205"/>
      <c r="I21" s="204">
        <f>SUM(I16:J20)</f>
        <v>0</v>
      </c>
      <c r="J21" s="207"/>
    </row>
    <row r="22" spans="1:10" ht="33" customHeight="1">
      <c r="A22" s="4"/>
      <c r="B22" s="64" t="s">
        <v>30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>
      <c r="A23" s="4"/>
      <c r="B23" s="56" t="s">
        <v>11</v>
      </c>
      <c r="C23" s="57"/>
      <c r="D23" s="58"/>
      <c r="E23" s="59">
        <v>15</v>
      </c>
      <c r="F23" s="60" t="s">
        <v>0</v>
      </c>
      <c r="G23" s="200">
        <v>0</v>
      </c>
      <c r="H23" s="201"/>
      <c r="I23" s="201"/>
      <c r="J23" s="61" t="str">
        <f t="shared" ref="J23:J28" si="0">Mena</f>
        <v>CZK</v>
      </c>
    </row>
    <row r="24" spans="1:10" ht="23.25" customHeight="1">
      <c r="A24" s="4"/>
      <c r="B24" s="56" t="s">
        <v>12</v>
      </c>
      <c r="C24" s="57"/>
      <c r="D24" s="58"/>
      <c r="E24" s="59">
        <f>SazbaDPH1</f>
        <v>15</v>
      </c>
      <c r="F24" s="60" t="s">
        <v>0</v>
      </c>
      <c r="G24" s="227">
        <f>ZakladDPHSni*SazbaDPH1/100</f>
        <v>0</v>
      </c>
      <c r="H24" s="228"/>
      <c r="I24" s="228"/>
      <c r="J24" s="61" t="str">
        <f t="shared" si="0"/>
        <v>CZK</v>
      </c>
    </row>
    <row r="25" spans="1:10" ht="23.25" customHeight="1">
      <c r="A25" s="4"/>
      <c r="B25" s="56" t="s">
        <v>13</v>
      </c>
      <c r="C25" s="57"/>
      <c r="D25" s="58"/>
      <c r="E25" s="59">
        <v>21</v>
      </c>
      <c r="F25" s="60" t="s">
        <v>0</v>
      </c>
      <c r="G25" s="200">
        <f>I21</f>
        <v>0</v>
      </c>
      <c r="H25" s="201"/>
      <c r="I25" s="201"/>
      <c r="J25" s="61" t="str">
        <f t="shared" si="0"/>
        <v>CZK</v>
      </c>
    </row>
    <row r="26" spans="1:10" ht="23.25" customHeight="1">
      <c r="A26" s="4"/>
      <c r="B26" s="48" t="s">
        <v>14</v>
      </c>
      <c r="C26" s="22"/>
      <c r="D26" s="18"/>
      <c r="E26" s="42">
        <f>SazbaDPH2</f>
        <v>21</v>
      </c>
      <c r="F26" s="43" t="s">
        <v>0</v>
      </c>
      <c r="G26" s="196">
        <f>ZakladDPHZakl*SazbaDPH2/100</f>
        <v>0</v>
      </c>
      <c r="H26" s="197"/>
      <c r="I26" s="197"/>
      <c r="J26" s="55" t="str">
        <f t="shared" si="0"/>
        <v>CZK</v>
      </c>
    </row>
    <row r="27" spans="1:10" ht="23.25" customHeight="1" thickBot="1">
      <c r="A27" s="4"/>
      <c r="B27" s="47" t="s">
        <v>4</v>
      </c>
      <c r="C27" s="20"/>
      <c r="D27" s="23"/>
      <c r="E27" s="20"/>
      <c r="F27" s="21"/>
      <c r="G27" s="198">
        <f>0</f>
        <v>0</v>
      </c>
      <c r="H27" s="198"/>
      <c r="I27" s="198"/>
      <c r="J27" s="62" t="str">
        <f t="shared" si="0"/>
        <v>CZK</v>
      </c>
    </row>
    <row r="28" spans="1:10" ht="27.75" hidden="1" customHeight="1" thickBot="1">
      <c r="A28" s="4"/>
      <c r="B28" s="107" t="s">
        <v>22</v>
      </c>
      <c r="C28" s="108"/>
      <c r="D28" s="108"/>
      <c r="E28" s="109"/>
      <c r="F28" s="110"/>
      <c r="G28" s="206" t="e">
        <f>ZakladDPHSniVypocet+ZakladDPHZaklVypocet</f>
        <v>#REF!</v>
      </c>
      <c r="H28" s="206"/>
      <c r="I28" s="206"/>
      <c r="J28" s="111" t="str">
        <f t="shared" si="0"/>
        <v>CZK</v>
      </c>
    </row>
    <row r="29" spans="1:10" ht="27.75" customHeight="1" thickBot="1">
      <c r="A29" s="4"/>
      <c r="B29" s="107" t="s">
        <v>33</v>
      </c>
      <c r="C29" s="112"/>
      <c r="D29" s="112"/>
      <c r="E29" s="112"/>
      <c r="F29" s="112"/>
      <c r="G29" s="199">
        <f>ZakladDPHSni+DPHSni+ZakladDPHZakl+DPHZakl+Zaokrouhleni</f>
        <v>0</v>
      </c>
      <c r="H29" s="199"/>
      <c r="I29" s="199"/>
      <c r="J29" s="113" t="s">
        <v>41</v>
      </c>
    </row>
    <row r="30" spans="1:10" ht="12.75" customHeight="1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>
      <c r="A32" s="4"/>
      <c r="B32" s="24"/>
      <c r="C32" s="19" t="s">
        <v>10</v>
      </c>
      <c r="D32" s="38"/>
      <c r="E32" s="38"/>
      <c r="F32" s="19" t="s">
        <v>9</v>
      </c>
      <c r="G32" s="38"/>
      <c r="H32" s="39">
        <f ca="1">TODAY()</f>
        <v>43480</v>
      </c>
      <c r="I32" s="38"/>
      <c r="J32" s="12"/>
    </row>
    <row r="33" spans="1:10" ht="47.25" customHeight="1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7"/>
    </row>
    <row r="35" spans="1:10" ht="12.75" customHeight="1">
      <c r="A35" s="4"/>
      <c r="B35" s="4"/>
      <c r="C35" s="5"/>
      <c r="D35" s="226" t="s">
        <v>2</v>
      </c>
      <c r="E35" s="226"/>
      <c r="F35" s="5"/>
      <c r="G35" s="44"/>
      <c r="H35" s="13" t="s">
        <v>3</v>
      </c>
      <c r="I35" s="44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6" t="s">
        <v>15</v>
      </c>
      <c r="C37" s="3"/>
      <c r="D37" s="3"/>
      <c r="E37" s="3"/>
      <c r="F37" s="99"/>
      <c r="G37" s="99"/>
      <c r="H37" s="99"/>
      <c r="I37" s="99"/>
      <c r="J37" s="3"/>
    </row>
    <row r="38" spans="1:10" ht="25.5" hidden="1" customHeight="1">
      <c r="A38" s="91" t="s">
        <v>35</v>
      </c>
      <c r="B38" s="93" t="s">
        <v>16</v>
      </c>
      <c r="C38" s="94" t="s">
        <v>5</v>
      </c>
      <c r="D38" s="95"/>
      <c r="E38" s="95"/>
      <c r="F38" s="100" t="str">
        <f>B23</f>
        <v>Základ pro sníženou DPH</v>
      </c>
      <c r="G38" s="100" t="str">
        <f>B25</f>
        <v>Základ pro základní DPH</v>
      </c>
      <c r="H38" s="101" t="s">
        <v>17</v>
      </c>
      <c r="I38" s="101" t="s">
        <v>1</v>
      </c>
      <c r="J38" s="96" t="s">
        <v>0</v>
      </c>
    </row>
    <row r="39" spans="1:10" ht="25.5" hidden="1" customHeight="1">
      <c r="A39" s="91">
        <v>1</v>
      </c>
      <c r="B39" s="97"/>
      <c r="C39" s="237"/>
      <c r="D39" s="238"/>
      <c r="E39" s="238"/>
      <c r="F39" s="102" t="e">
        <f>' Pol'!P51</f>
        <v>#REF!</v>
      </c>
      <c r="G39" s="103" t="e">
        <f>' Pol'!Q51</f>
        <v>#REF!</v>
      </c>
      <c r="H39" s="104" t="e">
        <f>(F39*SazbaDPH1/100)+(G39*SazbaDPH2/100)</f>
        <v>#REF!</v>
      </c>
      <c r="I39" s="104" t="e">
        <f>F39+G39+H39</f>
        <v>#REF!</v>
      </c>
      <c r="J39" s="98" t="e">
        <f>IF(CenaCelkemVypocet=0,"",I39/CenaCelkemVypocet*100)</f>
        <v>#REF!</v>
      </c>
    </row>
    <row r="40" spans="1:10" ht="25.5" hidden="1" customHeight="1">
      <c r="A40" s="91"/>
      <c r="B40" s="239" t="s">
        <v>40</v>
      </c>
      <c r="C40" s="240"/>
      <c r="D40" s="240"/>
      <c r="E40" s="241"/>
      <c r="F40" s="105" t="e">
        <f>SUMIF(A39:A39,"=1",F39:F39)</f>
        <v>#REF!</v>
      </c>
      <c r="G40" s="106" t="e">
        <f>SUMIF(A39:A39,"=1",G39:G39)</f>
        <v>#REF!</v>
      </c>
      <c r="H40" s="106" t="e">
        <f>SUMIF(A39:A39,"=1",H39:H39)</f>
        <v>#REF!</v>
      </c>
      <c r="I40" s="106" t="e">
        <f>SUMIF(A39:A39,"=1",I39:I39)</f>
        <v>#REF!</v>
      </c>
      <c r="J40" s="92" t="e">
        <f>SUMIF(A39:A39,"=1",J39:J39)</f>
        <v>#REF!</v>
      </c>
    </row>
    <row r="44" spans="1:10" ht="15.75">
      <c r="B44" s="114" t="s">
        <v>42</v>
      </c>
    </row>
    <row r="46" spans="1:10" ht="25.5" customHeight="1">
      <c r="A46" s="115"/>
      <c r="B46" s="119" t="s">
        <v>16</v>
      </c>
      <c r="C46" s="119" t="s">
        <v>5</v>
      </c>
      <c r="D46" s="120"/>
      <c r="E46" s="120"/>
      <c r="F46" s="123" t="s">
        <v>43</v>
      </c>
      <c r="G46" s="123"/>
      <c r="H46" s="123"/>
      <c r="I46" s="242" t="s">
        <v>28</v>
      </c>
      <c r="J46" s="242"/>
    </row>
    <row r="47" spans="1:10" ht="25.5" customHeight="1">
      <c r="A47" s="116"/>
      <c r="B47" s="124" t="s">
        <v>44</v>
      </c>
      <c r="C47" s="244" t="s">
        <v>45</v>
      </c>
      <c r="D47" s="245"/>
      <c r="E47" s="245"/>
      <c r="F47" s="126" t="s">
        <v>23</v>
      </c>
      <c r="G47" s="127"/>
      <c r="H47" s="127"/>
      <c r="I47" s="243">
        <f>' Pol'!G8</f>
        <v>0</v>
      </c>
      <c r="J47" s="243"/>
    </row>
    <row r="48" spans="1:10" ht="25.5" customHeight="1">
      <c r="A48" s="116"/>
      <c r="B48" s="118" t="s">
        <v>46</v>
      </c>
      <c r="C48" s="219" t="s">
        <v>47</v>
      </c>
      <c r="D48" s="220"/>
      <c r="E48" s="220"/>
      <c r="F48" s="128" t="s">
        <v>23</v>
      </c>
      <c r="G48" s="129"/>
      <c r="H48" s="129"/>
      <c r="I48" s="236">
        <f>' Pol'!G14</f>
        <v>0</v>
      </c>
      <c r="J48" s="236"/>
    </row>
    <row r="49" spans="1:10" ht="25.5" customHeight="1">
      <c r="A49" s="116"/>
      <c r="B49" s="118" t="s">
        <v>48</v>
      </c>
      <c r="C49" s="219" t="s">
        <v>49</v>
      </c>
      <c r="D49" s="220"/>
      <c r="E49" s="220"/>
      <c r="F49" s="128" t="s">
        <v>23</v>
      </c>
      <c r="G49" s="129"/>
      <c r="H49" s="129"/>
      <c r="I49" s="236">
        <f>' Pol'!G25</f>
        <v>0</v>
      </c>
      <c r="J49" s="236"/>
    </row>
    <row r="50" spans="1:10" ht="25.5" customHeight="1">
      <c r="A50" s="116"/>
      <c r="B50" s="118" t="s">
        <v>50</v>
      </c>
      <c r="C50" s="219" t="s">
        <v>51</v>
      </c>
      <c r="D50" s="220"/>
      <c r="E50" s="220"/>
      <c r="F50" s="128" t="s">
        <v>23</v>
      </c>
      <c r="G50" s="129"/>
      <c r="H50" s="129"/>
      <c r="I50" s="236">
        <f>' Pol'!G28</f>
        <v>0</v>
      </c>
      <c r="J50" s="236"/>
    </row>
    <row r="51" spans="1:10" ht="25.5" customHeight="1">
      <c r="A51" s="116"/>
      <c r="B51" s="118" t="s">
        <v>52</v>
      </c>
      <c r="C51" s="219" t="s">
        <v>53</v>
      </c>
      <c r="D51" s="220"/>
      <c r="E51" s="220"/>
      <c r="F51" s="128" t="s">
        <v>23</v>
      </c>
      <c r="G51" s="129"/>
      <c r="H51" s="129"/>
      <c r="I51" s="236">
        <f>' Pol'!G41</f>
        <v>0</v>
      </c>
      <c r="J51" s="236"/>
    </row>
    <row r="52" spans="1:10" ht="25.5" customHeight="1">
      <c r="A52" s="116"/>
      <c r="B52" s="125" t="s">
        <v>54</v>
      </c>
      <c r="C52" s="230" t="s">
        <v>55</v>
      </c>
      <c r="D52" s="231"/>
      <c r="E52" s="231"/>
      <c r="F52" s="130" t="s">
        <v>24</v>
      </c>
      <c r="G52" s="131"/>
      <c r="H52" s="131"/>
      <c r="I52" s="229">
        <f>' Pol'!G44</f>
        <v>0</v>
      </c>
      <c r="J52" s="229"/>
    </row>
    <row r="53" spans="1:10" ht="25.5" customHeight="1">
      <c r="A53" s="117"/>
      <c r="B53" s="121" t="s">
        <v>1</v>
      </c>
      <c r="C53" s="121"/>
      <c r="D53" s="122"/>
      <c r="E53" s="122"/>
      <c r="F53" s="132"/>
      <c r="G53" s="133"/>
      <c r="H53" s="133"/>
      <c r="I53" s="232">
        <f>SUM(I47:I52)</f>
        <v>0</v>
      </c>
      <c r="J53" s="232"/>
    </row>
    <row r="54" spans="1:10">
      <c r="F54" s="134"/>
      <c r="G54" s="90"/>
      <c r="H54" s="134"/>
      <c r="I54" s="90"/>
      <c r="J54" s="90"/>
    </row>
    <row r="55" spans="1:10">
      <c r="F55" s="134"/>
      <c r="G55" s="90"/>
      <c r="H55" s="134"/>
      <c r="I55" s="90"/>
      <c r="J55" s="90"/>
    </row>
    <row r="56" spans="1:10">
      <c r="F56" s="134"/>
      <c r="G56" s="90"/>
      <c r="H56" s="134"/>
      <c r="I56" s="90"/>
      <c r="J56" s="90"/>
    </row>
  </sheetData>
  <sheetProtection password="CCE1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I52:J52"/>
    <mergeCell ref="C52:E52"/>
    <mergeCell ref="I53:J53"/>
    <mergeCell ref="D4:J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B1:J1"/>
    <mergeCell ref="E21:F21"/>
    <mergeCell ref="G15:H15"/>
    <mergeCell ref="I15:J15"/>
    <mergeCell ref="E16:F16"/>
    <mergeCell ref="D12:G12"/>
    <mergeCell ref="D13:G13"/>
    <mergeCell ref="D3:J3"/>
    <mergeCell ref="G26:I26"/>
    <mergeCell ref="G27:I27"/>
    <mergeCell ref="G29:I29"/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>
      <c r="A2" s="78" t="s">
        <v>37</v>
      </c>
      <c r="B2" s="77"/>
      <c r="C2" s="248"/>
      <c r="D2" s="248"/>
      <c r="E2" s="248"/>
      <c r="F2" s="248"/>
      <c r="G2" s="249"/>
    </row>
    <row r="3" spans="1:7" ht="24.95" hidden="1" customHeight="1">
      <c r="A3" s="78" t="s">
        <v>7</v>
      </c>
      <c r="B3" s="77"/>
      <c r="C3" s="248"/>
      <c r="D3" s="248"/>
      <c r="E3" s="248"/>
      <c r="F3" s="248"/>
      <c r="G3" s="249"/>
    </row>
    <row r="4" spans="1:7" ht="24.95" hidden="1" customHeight="1">
      <c r="A4" s="78" t="s">
        <v>8</v>
      </c>
      <c r="B4" s="77"/>
      <c r="C4" s="248"/>
      <c r="D4" s="248"/>
      <c r="E4" s="248"/>
      <c r="F4" s="248"/>
      <c r="G4" s="249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U51"/>
  <sheetViews>
    <sheetView showZeros="0" view="pageBreakPreview" topLeftCell="A11" zoomScale="60" zoomScaleNormal="100" workbookViewId="0">
      <selection activeCell="AA35" sqref="AA35"/>
    </sheetView>
  </sheetViews>
  <sheetFormatPr defaultRowHeight="12.75" outlineLevelRow="1"/>
  <cols>
    <col min="1" max="1" width="4.28515625" style="6" customWidth="1"/>
    <col min="2" max="2" width="14.42578125" style="7" customWidth="1"/>
    <col min="3" max="3" width="50.7109375" style="7" customWidth="1"/>
    <col min="4" max="4" width="4.5703125" style="165" customWidth="1"/>
    <col min="5" max="5" width="10.5703125" style="134" customWidth="1"/>
    <col min="6" max="6" width="9.85546875" customWidth="1"/>
    <col min="7" max="7" width="12.7109375" customWidth="1"/>
    <col min="8" max="8" width="9.140625" style="165" customWidth="1"/>
    <col min="16" max="26" width="0" hidden="1" customWidth="1"/>
  </cols>
  <sheetData>
    <row r="1" spans="1:47" ht="15.75" customHeight="1">
      <c r="A1" s="250" t="s">
        <v>138</v>
      </c>
      <c r="B1" s="250"/>
      <c r="C1" s="250"/>
      <c r="D1" s="250"/>
      <c r="E1" s="250"/>
      <c r="F1" s="250"/>
      <c r="G1" s="250"/>
      <c r="R1" t="s">
        <v>59</v>
      </c>
    </row>
    <row r="2" spans="1:47" ht="24.95" customHeight="1">
      <c r="A2" s="184" t="s">
        <v>58</v>
      </c>
      <c r="B2" s="185"/>
      <c r="C2" s="251" t="s">
        <v>131</v>
      </c>
      <c r="D2" s="252"/>
      <c r="E2" s="252"/>
      <c r="F2" s="252"/>
      <c r="G2" s="253"/>
      <c r="R2" t="s">
        <v>60</v>
      </c>
    </row>
    <row r="3" spans="1:47" ht="24.95" customHeight="1">
      <c r="A3" s="186" t="s">
        <v>7</v>
      </c>
      <c r="B3" s="187"/>
      <c r="C3" s="254" t="s">
        <v>132</v>
      </c>
      <c r="D3" s="255"/>
      <c r="E3" s="255"/>
      <c r="F3" s="255"/>
      <c r="G3" s="256"/>
      <c r="R3" t="s">
        <v>61</v>
      </c>
    </row>
    <row r="4" spans="1:47" ht="24.95" customHeight="1">
      <c r="A4" s="186" t="s">
        <v>8</v>
      </c>
      <c r="B4" s="187"/>
      <c r="C4" s="254" t="s">
        <v>133</v>
      </c>
      <c r="D4" s="255"/>
      <c r="E4" s="255"/>
      <c r="F4" s="255"/>
      <c r="G4" s="256"/>
      <c r="R4" t="s">
        <v>62</v>
      </c>
    </row>
    <row r="5" spans="1:47">
      <c r="A5" s="188" t="s">
        <v>63</v>
      </c>
      <c r="B5" s="189"/>
      <c r="C5" s="189"/>
      <c r="D5" s="176"/>
      <c r="E5" s="171"/>
      <c r="F5" s="137"/>
      <c r="G5" s="138"/>
      <c r="R5" t="s">
        <v>64</v>
      </c>
    </row>
    <row r="7" spans="1:47" ht="25.5">
      <c r="A7" s="190" t="s">
        <v>65</v>
      </c>
      <c r="B7" s="191" t="s">
        <v>66</v>
      </c>
      <c r="C7" s="191" t="s">
        <v>67</v>
      </c>
      <c r="D7" s="177" t="s">
        <v>68</v>
      </c>
      <c r="E7" s="172" t="s">
        <v>69</v>
      </c>
      <c r="F7" s="139" t="s">
        <v>70</v>
      </c>
      <c r="G7" s="147" t="s">
        <v>28</v>
      </c>
      <c r="H7" s="166" t="s">
        <v>71</v>
      </c>
    </row>
    <row r="8" spans="1:47">
      <c r="A8" s="148" t="s">
        <v>72</v>
      </c>
      <c r="B8" s="149" t="s">
        <v>44</v>
      </c>
      <c r="C8" s="150" t="s">
        <v>45</v>
      </c>
      <c r="D8" s="178"/>
      <c r="E8" s="151"/>
      <c r="F8" s="151"/>
      <c r="G8" s="151">
        <f>SUMIF(R9:R13,"&lt;&gt;NOR",G9:G13)</f>
        <v>0</v>
      </c>
      <c r="H8" s="167"/>
      <c r="R8" t="s">
        <v>73</v>
      </c>
    </row>
    <row r="9" spans="1:47" ht="22.5" outlineLevel="1">
      <c r="A9" s="141">
        <v>1</v>
      </c>
      <c r="B9" s="143" t="s">
        <v>74</v>
      </c>
      <c r="C9" s="159" t="s">
        <v>75</v>
      </c>
      <c r="D9" s="179" t="s">
        <v>76</v>
      </c>
      <c r="E9" s="145">
        <v>30</v>
      </c>
      <c r="F9" s="192"/>
      <c r="G9" s="145">
        <f>ROUND(E9*F9,2)</f>
        <v>0</v>
      </c>
      <c r="H9" s="168" t="s">
        <v>134</v>
      </c>
      <c r="I9" s="140"/>
      <c r="J9" s="140"/>
      <c r="K9" s="140"/>
      <c r="L9" s="140"/>
      <c r="M9" s="140"/>
      <c r="N9" s="140"/>
      <c r="O9" s="140"/>
      <c r="P9" s="140"/>
      <c r="Q9" s="140"/>
      <c r="R9" s="140" t="s">
        <v>77</v>
      </c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</row>
    <row r="10" spans="1:47" outlineLevel="1">
      <c r="A10" s="141"/>
      <c r="B10" s="143"/>
      <c r="C10" s="160" t="s">
        <v>78</v>
      </c>
      <c r="D10" s="180"/>
      <c r="E10" s="173">
        <v>30</v>
      </c>
      <c r="F10" s="192"/>
      <c r="G10" s="145"/>
      <c r="H10" s="168"/>
      <c r="I10" s="140"/>
      <c r="J10" s="140"/>
      <c r="K10" s="140"/>
      <c r="L10" s="140"/>
      <c r="M10" s="140"/>
      <c r="N10" s="140"/>
      <c r="O10" s="140"/>
      <c r="P10" s="140"/>
      <c r="Q10" s="140"/>
      <c r="R10" s="140" t="s">
        <v>79</v>
      </c>
      <c r="S10" s="140">
        <v>0</v>
      </c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</row>
    <row r="11" spans="1:47" ht="22.5" outlineLevel="1">
      <c r="A11" s="141">
        <v>2</v>
      </c>
      <c r="B11" s="143" t="s">
        <v>80</v>
      </c>
      <c r="C11" s="159" t="s">
        <v>81</v>
      </c>
      <c r="D11" s="179" t="s">
        <v>82</v>
      </c>
      <c r="E11" s="145">
        <v>14.4</v>
      </c>
      <c r="F11" s="192"/>
      <c r="G11" s="145">
        <f>ROUND(E11*F11,2)</f>
        <v>0</v>
      </c>
      <c r="H11" s="168" t="s">
        <v>134</v>
      </c>
      <c r="I11" s="140"/>
      <c r="J11" s="140"/>
      <c r="K11" s="140"/>
      <c r="L11" s="140"/>
      <c r="M11" s="140"/>
      <c r="N11" s="140"/>
      <c r="O11" s="140"/>
      <c r="P11" s="140"/>
      <c r="Q11" s="140"/>
      <c r="R11" s="140" t="s">
        <v>77</v>
      </c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</row>
    <row r="12" spans="1:47" outlineLevel="1">
      <c r="A12" s="141"/>
      <c r="B12" s="143"/>
      <c r="C12" s="160" t="s">
        <v>83</v>
      </c>
      <c r="D12" s="180"/>
      <c r="E12" s="173">
        <v>13.5</v>
      </c>
      <c r="F12" s="192"/>
      <c r="G12" s="145"/>
      <c r="H12" s="168"/>
      <c r="I12" s="140"/>
      <c r="J12" s="140"/>
      <c r="K12" s="140"/>
      <c r="L12" s="140"/>
      <c r="M12" s="140"/>
      <c r="N12" s="140"/>
      <c r="O12" s="140"/>
      <c r="P12" s="140"/>
      <c r="Q12" s="140"/>
      <c r="R12" s="140" t="s">
        <v>79</v>
      </c>
      <c r="S12" s="140">
        <v>0</v>
      </c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</row>
    <row r="13" spans="1:47" outlineLevel="1">
      <c r="A13" s="141"/>
      <c r="B13" s="143"/>
      <c r="C13" s="160" t="s">
        <v>84</v>
      </c>
      <c r="D13" s="180"/>
      <c r="E13" s="173">
        <v>0.9</v>
      </c>
      <c r="F13" s="192"/>
      <c r="G13" s="145"/>
      <c r="H13" s="168"/>
      <c r="I13" s="140"/>
      <c r="J13" s="140"/>
      <c r="K13" s="140"/>
      <c r="L13" s="140"/>
      <c r="M13" s="140"/>
      <c r="N13" s="140"/>
      <c r="O13" s="140"/>
      <c r="P13" s="140"/>
      <c r="Q13" s="140"/>
      <c r="R13" s="140" t="s">
        <v>79</v>
      </c>
      <c r="S13" s="140">
        <v>0</v>
      </c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</row>
    <row r="14" spans="1:47">
      <c r="A14" s="142" t="s">
        <v>72</v>
      </c>
      <c r="B14" s="144" t="s">
        <v>46</v>
      </c>
      <c r="C14" s="161" t="s">
        <v>47</v>
      </c>
      <c r="D14" s="181"/>
      <c r="E14" s="146"/>
      <c r="F14" s="193"/>
      <c r="G14" s="146">
        <f>SUMIF(R15:R24,"&lt;&gt;NOR",G15:G24)</f>
        <v>0</v>
      </c>
      <c r="H14" s="169"/>
      <c r="I14" s="140"/>
      <c r="R14" t="s">
        <v>73</v>
      </c>
    </row>
    <row r="15" spans="1:47" outlineLevel="1">
      <c r="A15" s="141">
        <v>3</v>
      </c>
      <c r="B15" s="143" t="s">
        <v>85</v>
      </c>
      <c r="C15" s="159" t="s">
        <v>86</v>
      </c>
      <c r="D15" s="179" t="s">
        <v>87</v>
      </c>
      <c r="E15" s="145">
        <v>300</v>
      </c>
      <c r="F15" s="192"/>
      <c r="G15" s="145">
        <f>ROUND(E15*F15,2)</f>
        <v>0</v>
      </c>
      <c r="H15" s="168" t="s">
        <v>134</v>
      </c>
      <c r="I15" s="140"/>
      <c r="J15" s="140"/>
      <c r="K15" s="140"/>
      <c r="L15" s="140"/>
      <c r="M15" s="140"/>
      <c r="N15" s="140"/>
      <c r="O15" s="140"/>
      <c r="P15" s="140"/>
      <c r="Q15" s="140"/>
      <c r="R15" s="140" t="s">
        <v>77</v>
      </c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</row>
    <row r="16" spans="1:47" outlineLevel="1">
      <c r="A16" s="141"/>
      <c r="B16" s="143"/>
      <c r="C16" s="160" t="s">
        <v>88</v>
      </c>
      <c r="D16" s="180"/>
      <c r="E16" s="173">
        <v>300</v>
      </c>
      <c r="F16" s="192"/>
      <c r="G16" s="145"/>
      <c r="H16" s="168"/>
      <c r="I16" s="140"/>
      <c r="J16" s="140"/>
      <c r="K16" s="140"/>
      <c r="L16" s="140"/>
      <c r="M16" s="140"/>
      <c r="N16" s="140"/>
      <c r="O16" s="140"/>
      <c r="P16" s="140"/>
      <c r="Q16" s="140"/>
      <c r="R16" s="140" t="s">
        <v>79</v>
      </c>
      <c r="S16" s="140">
        <v>0</v>
      </c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</row>
    <row r="17" spans="1:47" outlineLevel="1">
      <c r="A17" s="141">
        <v>4</v>
      </c>
      <c r="B17" s="143" t="s">
        <v>89</v>
      </c>
      <c r="C17" s="159" t="s">
        <v>90</v>
      </c>
      <c r="D17" s="179" t="s">
        <v>87</v>
      </c>
      <c r="E17" s="145">
        <v>300</v>
      </c>
      <c r="F17" s="192"/>
      <c r="G17" s="145">
        <f>ROUND(E17*F17,2)</f>
        <v>0</v>
      </c>
      <c r="H17" s="168" t="s">
        <v>134</v>
      </c>
      <c r="I17" s="140"/>
      <c r="J17" s="140"/>
      <c r="K17" s="140"/>
      <c r="L17" s="140"/>
      <c r="M17" s="140"/>
      <c r="N17" s="140"/>
      <c r="O17" s="140"/>
      <c r="P17" s="140"/>
      <c r="Q17" s="140"/>
      <c r="R17" s="140" t="s">
        <v>77</v>
      </c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</row>
    <row r="18" spans="1:47" outlineLevel="1">
      <c r="A18" s="141"/>
      <c r="B18" s="143"/>
      <c r="C18" s="160" t="s">
        <v>88</v>
      </c>
      <c r="D18" s="180"/>
      <c r="E18" s="173">
        <v>300</v>
      </c>
      <c r="F18" s="192"/>
      <c r="G18" s="145"/>
      <c r="H18" s="168"/>
      <c r="I18" s="140"/>
      <c r="J18" s="140"/>
      <c r="K18" s="140"/>
      <c r="L18" s="140"/>
      <c r="M18" s="140"/>
      <c r="N18" s="140"/>
      <c r="O18" s="140"/>
      <c r="P18" s="140"/>
      <c r="Q18" s="140"/>
      <c r="R18" s="140" t="s">
        <v>79</v>
      </c>
      <c r="S18" s="140">
        <v>0</v>
      </c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</row>
    <row r="19" spans="1:47" outlineLevel="1">
      <c r="A19" s="141">
        <v>5</v>
      </c>
      <c r="B19" s="143" t="s">
        <v>91</v>
      </c>
      <c r="C19" s="159" t="s">
        <v>92</v>
      </c>
      <c r="D19" s="179" t="s">
        <v>87</v>
      </c>
      <c r="E19" s="145">
        <v>300</v>
      </c>
      <c r="F19" s="192"/>
      <c r="G19" s="145">
        <f>ROUND(E19*F19,2)</f>
        <v>0</v>
      </c>
      <c r="H19" s="168" t="s">
        <v>134</v>
      </c>
      <c r="I19" s="140"/>
      <c r="J19" s="140"/>
      <c r="K19" s="140"/>
      <c r="L19" s="140"/>
      <c r="M19" s="140"/>
      <c r="N19" s="140"/>
      <c r="O19" s="140"/>
      <c r="P19" s="140"/>
      <c r="Q19" s="140"/>
      <c r="R19" s="140" t="s">
        <v>77</v>
      </c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</row>
    <row r="20" spans="1:47" outlineLevel="1">
      <c r="A20" s="141"/>
      <c r="B20" s="143"/>
      <c r="C20" s="160" t="s">
        <v>88</v>
      </c>
      <c r="D20" s="180"/>
      <c r="E20" s="173">
        <v>300</v>
      </c>
      <c r="F20" s="192"/>
      <c r="G20" s="145"/>
      <c r="H20" s="168"/>
      <c r="I20" s="140"/>
      <c r="J20" s="140"/>
      <c r="K20" s="140"/>
      <c r="L20" s="140"/>
      <c r="M20" s="140"/>
      <c r="N20" s="140"/>
      <c r="O20" s="140"/>
      <c r="P20" s="140"/>
      <c r="Q20" s="140"/>
      <c r="R20" s="140" t="s">
        <v>79</v>
      </c>
      <c r="S20" s="140">
        <v>0</v>
      </c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</row>
    <row r="21" spans="1:47" outlineLevel="1">
      <c r="A21" s="141">
        <v>6</v>
      </c>
      <c r="B21" s="143" t="s">
        <v>93</v>
      </c>
      <c r="C21" s="159" t="s">
        <v>94</v>
      </c>
      <c r="D21" s="179" t="s">
        <v>87</v>
      </c>
      <c r="E21" s="145">
        <v>300</v>
      </c>
      <c r="F21" s="192"/>
      <c r="G21" s="145">
        <f>ROUND(E21*F21,2)</f>
        <v>0</v>
      </c>
      <c r="H21" s="168" t="s">
        <v>134</v>
      </c>
      <c r="I21" s="140"/>
      <c r="J21" s="140"/>
      <c r="K21" s="140"/>
      <c r="L21" s="140"/>
      <c r="M21" s="140"/>
      <c r="N21" s="140"/>
      <c r="O21" s="140"/>
      <c r="P21" s="140"/>
      <c r="Q21" s="140"/>
      <c r="R21" s="140" t="s">
        <v>77</v>
      </c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</row>
    <row r="22" spans="1:47" outlineLevel="1">
      <c r="A22" s="141"/>
      <c r="B22" s="143"/>
      <c r="C22" s="160" t="s">
        <v>88</v>
      </c>
      <c r="D22" s="180"/>
      <c r="E22" s="173">
        <v>300</v>
      </c>
      <c r="F22" s="192"/>
      <c r="G22" s="145"/>
      <c r="H22" s="168"/>
      <c r="I22" s="140"/>
      <c r="J22" s="140"/>
      <c r="K22" s="140"/>
      <c r="L22" s="140"/>
      <c r="M22" s="140"/>
      <c r="N22" s="140"/>
      <c r="O22" s="140"/>
      <c r="P22" s="140"/>
      <c r="Q22" s="140"/>
      <c r="R22" s="140" t="s">
        <v>79</v>
      </c>
      <c r="S22" s="140">
        <v>0</v>
      </c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</row>
    <row r="23" spans="1:47" outlineLevel="1">
      <c r="A23" s="141">
        <v>7</v>
      </c>
      <c r="B23" s="143" t="s">
        <v>95</v>
      </c>
      <c r="C23" s="159" t="s">
        <v>96</v>
      </c>
      <c r="D23" s="179" t="s">
        <v>87</v>
      </c>
      <c r="E23" s="145">
        <v>104</v>
      </c>
      <c r="F23" s="192"/>
      <c r="G23" s="145">
        <f>ROUND(E23*F23,2)</f>
        <v>0</v>
      </c>
      <c r="H23" s="168" t="s">
        <v>134</v>
      </c>
      <c r="I23" s="140"/>
      <c r="J23" s="140"/>
      <c r="K23" s="140"/>
      <c r="L23" s="140"/>
      <c r="M23" s="140"/>
      <c r="N23" s="140"/>
      <c r="O23" s="140"/>
      <c r="P23" s="140"/>
      <c r="Q23" s="140"/>
      <c r="R23" s="140" t="s">
        <v>77</v>
      </c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</row>
    <row r="24" spans="1:47" outlineLevel="1">
      <c r="A24" s="141"/>
      <c r="B24" s="143"/>
      <c r="C24" s="160" t="s">
        <v>97</v>
      </c>
      <c r="D24" s="180"/>
      <c r="E24" s="173">
        <v>104</v>
      </c>
      <c r="F24" s="192"/>
      <c r="G24" s="145"/>
      <c r="H24" s="168"/>
      <c r="I24" s="140"/>
      <c r="J24" s="140"/>
      <c r="K24" s="140"/>
      <c r="L24" s="140"/>
      <c r="M24" s="140"/>
      <c r="N24" s="140"/>
      <c r="O24" s="140"/>
      <c r="P24" s="140"/>
      <c r="Q24" s="140"/>
      <c r="R24" s="140" t="s">
        <v>79</v>
      </c>
      <c r="S24" s="140">
        <v>0</v>
      </c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</row>
    <row r="25" spans="1:47">
      <c r="A25" s="142" t="s">
        <v>72</v>
      </c>
      <c r="B25" s="144" t="s">
        <v>48</v>
      </c>
      <c r="C25" s="161" t="s">
        <v>49</v>
      </c>
      <c r="D25" s="181"/>
      <c r="E25" s="146"/>
      <c r="F25" s="193"/>
      <c r="G25" s="146">
        <f>SUMIF(R26:R27,"&lt;&gt;NOR",G26:G27)</f>
        <v>0</v>
      </c>
      <c r="H25" s="169"/>
      <c r="I25" s="140"/>
      <c r="R25" t="s">
        <v>73</v>
      </c>
    </row>
    <row r="26" spans="1:47" outlineLevel="1">
      <c r="A26" s="141">
        <v>8</v>
      </c>
      <c r="B26" s="143" t="s">
        <v>98</v>
      </c>
      <c r="C26" s="159" t="s">
        <v>99</v>
      </c>
      <c r="D26" s="179" t="s">
        <v>82</v>
      </c>
      <c r="E26" s="145">
        <v>13.5</v>
      </c>
      <c r="F26" s="192"/>
      <c r="G26" s="145">
        <f>ROUND(E26*F26,2)</f>
        <v>0</v>
      </c>
      <c r="H26" s="168" t="s">
        <v>134</v>
      </c>
      <c r="I26" s="140"/>
      <c r="J26" s="140"/>
      <c r="K26" s="140"/>
      <c r="L26" s="140"/>
      <c r="M26" s="140"/>
      <c r="N26" s="140"/>
      <c r="O26" s="140"/>
      <c r="P26" s="140"/>
      <c r="Q26" s="140"/>
      <c r="R26" s="140" t="s">
        <v>77</v>
      </c>
      <c r="S26" s="140"/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</row>
    <row r="27" spans="1:47" outlineLevel="1">
      <c r="A27" s="141"/>
      <c r="B27" s="143"/>
      <c r="C27" s="160" t="s">
        <v>100</v>
      </c>
      <c r="D27" s="180"/>
      <c r="E27" s="173">
        <v>13.5</v>
      </c>
      <c r="F27" s="192"/>
      <c r="G27" s="145"/>
      <c r="H27" s="168"/>
      <c r="I27" s="140"/>
      <c r="J27" s="140"/>
      <c r="K27" s="140"/>
      <c r="L27" s="140"/>
      <c r="M27" s="140"/>
      <c r="N27" s="140"/>
      <c r="O27" s="140"/>
      <c r="P27" s="140"/>
      <c r="Q27" s="140"/>
      <c r="R27" s="140" t="s">
        <v>79</v>
      </c>
      <c r="S27" s="140">
        <v>0</v>
      </c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</row>
    <row r="28" spans="1:47">
      <c r="A28" s="142" t="s">
        <v>72</v>
      </c>
      <c r="B28" s="144" t="s">
        <v>50</v>
      </c>
      <c r="C28" s="161" t="s">
        <v>51</v>
      </c>
      <c r="D28" s="181"/>
      <c r="E28" s="146"/>
      <c r="F28" s="193"/>
      <c r="G28" s="146">
        <f>SUMIF(R29:R40,"&lt;&gt;NOR",G29:G40)</f>
        <v>0</v>
      </c>
      <c r="H28" s="169"/>
      <c r="I28" s="140"/>
      <c r="R28" t="s">
        <v>73</v>
      </c>
    </row>
    <row r="29" spans="1:47" outlineLevel="1">
      <c r="A29" s="141">
        <v>9</v>
      </c>
      <c r="B29" s="143" t="s">
        <v>101</v>
      </c>
      <c r="C29" s="159" t="s">
        <v>102</v>
      </c>
      <c r="D29" s="179" t="s">
        <v>87</v>
      </c>
      <c r="E29" s="145">
        <v>300</v>
      </c>
      <c r="F29" s="192"/>
      <c r="G29" s="145">
        <f>ROUND(E29*F29,2)</f>
        <v>0</v>
      </c>
      <c r="H29" s="168" t="s">
        <v>134</v>
      </c>
      <c r="I29" s="140"/>
      <c r="J29" s="140"/>
      <c r="K29" s="140"/>
      <c r="L29" s="140"/>
      <c r="M29" s="140"/>
      <c r="N29" s="140"/>
      <c r="O29" s="140"/>
      <c r="P29" s="140"/>
      <c r="Q29" s="140"/>
      <c r="R29" s="140" t="s">
        <v>77</v>
      </c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</row>
    <row r="30" spans="1:47" outlineLevel="1">
      <c r="A30" s="141"/>
      <c r="B30" s="143"/>
      <c r="C30" s="160" t="s">
        <v>103</v>
      </c>
      <c r="D30" s="180"/>
      <c r="E30" s="173">
        <v>300</v>
      </c>
      <c r="F30" s="192"/>
      <c r="G30" s="145"/>
      <c r="H30" s="168"/>
      <c r="I30" s="140"/>
      <c r="J30" s="140"/>
      <c r="K30" s="140"/>
      <c r="L30" s="140"/>
      <c r="M30" s="140"/>
      <c r="N30" s="140"/>
      <c r="O30" s="140"/>
      <c r="P30" s="140"/>
      <c r="Q30" s="140"/>
      <c r="R30" s="140" t="s">
        <v>79</v>
      </c>
      <c r="S30" s="140">
        <v>0</v>
      </c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</row>
    <row r="31" spans="1:47" outlineLevel="1">
      <c r="A31" s="141">
        <v>10</v>
      </c>
      <c r="B31" s="143" t="s">
        <v>104</v>
      </c>
      <c r="C31" s="159" t="s">
        <v>105</v>
      </c>
      <c r="D31" s="179" t="s">
        <v>82</v>
      </c>
      <c r="E31" s="145">
        <v>13.5</v>
      </c>
      <c r="F31" s="192"/>
      <c r="G31" s="145">
        <f>ROUND(E31*F31,2)</f>
        <v>0</v>
      </c>
      <c r="H31" s="168" t="s">
        <v>134</v>
      </c>
      <c r="I31" s="140"/>
      <c r="J31" s="140"/>
      <c r="K31" s="140"/>
      <c r="L31" s="140"/>
      <c r="M31" s="140"/>
      <c r="N31" s="140"/>
      <c r="O31" s="140"/>
      <c r="P31" s="140"/>
      <c r="Q31" s="140"/>
      <c r="R31" s="140" t="s">
        <v>77</v>
      </c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</row>
    <row r="32" spans="1:47" outlineLevel="1">
      <c r="A32" s="141"/>
      <c r="B32" s="143"/>
      <c r="C32" s="160" t="s">
        <v>100</v>
      </c>
      <c r="D32" s="180"/>
      <c r="E32" s="173">
        <v>13.5</v>
      </c>
      <c r="F32" s="192"/>
      <c r="G32" s="145"/>
      <c r="H32" s="168"/>
      <c r="I32" s="140"/>
      <c r="J32" s="140"/>
      <c r="K32" s="140"/>
      <c r="L32" s="140"/>
      <c r="M32" s="140"/>
      <c r="N32" s="140"/>
      <c r="O32" s="140"/>
      <c r="P32" s="140"/>
      <c r="Q32" s="140"/>
      <c r="R32" s="140" t="s">
        <v>79</v>
      </c>
      <c r="S32" s="140">
        <v>0</v>
      </c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</row>
    <row r="33" spans="1:47" outlineLevel="1">
      <c r="A33" s="141">
        <v>11</v>
      </c>
      <c r="B33" s="143" t="s">
        <v>106</v>
      </c>
      <c r="C33" s="159" t="s">
        <v>107</v>
      </c>
      <c r="D33" s="179" t="s">
        <v>87</v>
      </c>
      <c r="E33" s="145">
        <v>50</v>
      </c>
      <c r="F33" s="192"/>
      <c r="G33" s="145">
        <f>ROUND(E33*F33,2)</f>
        <v>0</v>
      </c>
      <c r="H33" s="168" t="s">
        <v>134</v>
      </c>
      <c r="I33" s="140"/>
      <c r="J33" s="140"/>
      <c r="K33" s="140"/>
      <c r="L33" s="140"/>
      <c r="M33" s="140"/>
      <c r="N33" s="140"/>
      <c r="O33" s="140"/>
      <c r="P33" s="140"/>
      <c r="Q33" s="140"/>
      <c r="R33" s="140" t="s">
        <v>77</v>
      </c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</row>
    <row r="34" spans="1:47" outlineLevel="1">
      <c r="A34" s="141"/>
      <c r="B34" s="143"/>
      <c r="C34" s="160" t="s">
        <v>108</v>
      </c>
      <c r="D34" s="180"/>
      <c r="E34" s="173">
        <v>50</v>
      </c>
      <c r="F34" s="192"/>
      <c r="G34" s="145"/>
      <c r="H34" s="168"/>
      <c r="I34" s="140"/>
      <c r="J34" s="140"/>
      <c r="K34" s="140"/>
      <c r="L34" s="140"/>
      <c r="M34" s="140"/>
      <c r="N34" s="140"/>
      <c r="O34" s="140"/>
      <c r="P34" s="140"/>
      <c r="Q34" s="140"/>
      <c r="R34" s="140" t="s">
        <v>79</v>
      </c>
      <c r="S34" s="140">
        <v>0</v>
      </c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</row>
    <row r="35" spans="1:47" outlineLevel="1">
      <c r="A35" s="141">
        <v>12</v>
      </c>
      <c r="B35" s="143" t="s">
        <v>109</v>
      </c>
      <c r="C35" s="159" t="s">
        <v>110</v>
      </c>
      <c r="D35" s="179" t="s">
        <v>111</v>
      </c>
      <c r="E35" s="145">
        <v>4.08</v>
      </c>
      <c r="F35" s="192"/>
      <c r="G35" s="145">
        <f>ROUND(E35*F35,2)</f>
        <v>0</v>
      </c>
      <c r="H35" s="168" t="s">
        <v>134</v>
      </c>
      <c r="I35" s="140"/>
      <c r="J35" s="140"/>
      <c r="K35" s="140"/>
      <c r="L35" s="140"/>
      <c r="M35" s="140"/>
      <c r="N35" s="140"/>
      <c r="O35" s="140"/>
      <c r="P35" s="140"/>
      <c r="Q35" s="140"/>
      <c r="R35" s="140" t="s">
        <v>77</v>
      </c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</row>
    <row r="36" spans="1:47" outlineLevel="1">
      <c r="A36" s="141"/>
      <c r="B36" s="143"/>
      <c r="C36" s="160" t="s">
        <v>112</v>
      </c>
      <c r="D36" s="180"/>
      <c r="E36" s="173">
        <v>4.08</v>
      </c>
      <c r="F36" s="192"/>
      <c r="G36" s="145"/>
      <c r="H36" s="168"/>
      <c r="I36" s="140"/>
      <c r="J36" s="140"/>
      <c r="K36" s="140"/>
      <c r="L36" s="140"/>
      <c r="M36" s="140"/>
      <c r="N36" s="140"/>
      <c r="O36" s="140"/>
      <c r="P36" s="140"/>
      <c r="Q36" s="140"/>
      <c r="R36" s="140" t="s">
        <v>79</v>
      </c>
      <c r="S36" s="140">
        <v>0</v>
      </c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</row>
    <row r="37" spans="1:47" outlineLevel="1">
      <c r="A37" s="141">
        <v>13</v>
      </c>
      <c r="B37" s="143" t="s">
        <v>113</v>
      </c>
      <c r="C37" s="159" t="s">
        <v>114</v>
      </c>
      <c r="D37" s="179" t="s">
        <v>111</v>
      </c>
      <c r="E37" s="145">
        <v>40.799999999999997</v>
      </c>
      <c r="F37" s="192"/>
      <c r="G37" s="145">
        <f>ROUND(E37*F37,2)</f>
        <v>0</v>
      </c>
      <c r="H37" s="168" t="s">
        <v>134</v>
      </c>
      <c r="I37" s="140"/>
      <c r="J37" s="140"/>
      <c r="K37" s="140"/>
      <c r="L37" s="140"/>
      <c r="M37" s="140"/>
      <c r="N37" s="140"/>
      <c r="O37" s="140"/>
      <c r="P37" s="140"/>
      <c r="Q37" s="140"/>
      <c r="R37" s="140" t="s">
        <v>77</v>
      </c>
      <c r="S37" s="140"/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</row>
    <row r="38" spans="1:47" outlineLevel="1">
      <c r="A38" s="141"/>
      <c r="B38" s="143"/>
      <c r="C38" s="160" t="s">
        <v>115</v>
      </c>
      <c r="D38" s="180"/>
      <c r="E38" s="173">
        <v>40.799999999999997</v>
      </c>
      <c r="F38" s="192"/>
      <c r="G38" s="145"/>
      <c r="H38" s="168"/>
      <c r="I38" s="140"/>
      <c r="J38" s="140"/>
      <c r="K38" s="140"/>
      <c r="L38" s="140"/>
      <c r="M38" s="140"/>
      <c r="N38" s="140"/>
      <c r="O38" s="140"/>
      <c r="P38" s="140"/>
      <c r="Q38" s="140"/>
      <c r="R38" s="140" t="s">
        <v>79</v>
      </c>
      <c r="S38" s="140">
        <v>0</v>
      </c>
      <c r="T38" s="140"/>
      <c r="U38" s="140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</row>
    <row r="39" spans="1:47" outlineLevel="1">
      <c r="A39" s="141">
        <v>14</v>
      </c>
      <c r="B39" s="143" t="s">
        <v>116</v>
      </c>
      <c r="C39" s="159" t="s">
        <v>117</v>
      </c>
      <c r="D39" s="179" t="s">
        <v>111</v>
      </c>
      <c r="E39" s="145">
        <v>4.08</v>
      </c>
      <c r="F39" s="192"/>
      <c r="G39" s="145">
        <f>ROUND(E39*F39,2)</f>
        <v>0</v>
      </c>
      <c r="H39" s="168" t="s">
        <v>134</v>
      </c>
      <c r="I39" s="140"/>
      <c r="J39" s="140"/>
      <c r="K39" s="140"/>
      <c r="L39" s="140"/>
      <c r="M39" s="140"/>
      <c r="N39" s="140"/>
      <c r="O39" s="140"/>
      <c r="P39" s="140"/>
      <c r="Q39" s="140"/>
      <c r="R39" s="140" t="s">
        <v>77</v>
      </c>
      <c r="S39" s="140"/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</row>
    <row r="40" spans="1:47" outlineLevel="1">
      <c r="A40" s="141"/>
      <c r="B40" s="143"/>
      <c r="C40" s="160" t="s">
        <v>112</v>
      </c>
      <c r="D40" s="180"/>
      <c r="E40" s="173">
        <v>4.08</v>
      </c>
      <c r="F40" s="192"/>
      <c r="G40" s="145"/>
      <c r="H40" s="168"/>
      <c r="I40" s="140"/>
      <c r="J40" s="140"/>
      <c r="K40" s="140"/>
      <c r="L40" s="140"/>
      <c r="M40" s="140"/>
      <c r="N40" s="140"/>
      <c r="O40" s="140"/>
      <c r="P40" s="140"/>
      <c r="Q40" s="140"/>
      <c r="R40" s="140" t="s">
        <v>79</v>
      </c>
      <c r="S40" s="140">
        <v>0</v>
      </c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</row>
    <row r="41" spans="1:47">
      <c r="A41" s="142" t="s">
        <v>72</v>
      </c>
      <c r="B41" s="144" t="s">
        <v>52</v>
      </c>
      <c r="C41" s="161" t="s">
        <v>53</v>
      </c>
      <c r="D41" s="181"/>
      <c r="E41" s="146"/>
      <c r="F41" s="193"/>
      <c r="G41" s="146">
        <f>SUMIF(R42:R43,"&lt;&gt;NOR",G42:G43)</f>
        <v>0</v>
      </c>
      <c r="H41" s="169"/>
      <c r="I41" s="140"/>
      <c r="R41" t="s">
        <v>73</v>
      </c>
    </row>
    <row r="42" spans="1:47" outlineLevel="1">
      <c r="A42" s="141">
        <v>15</v>
      </c>
      <c r="B42" s="143" t="s">
        <v>118</v>
      </c>
      <c r="C42" s="159" t="s">
        <v>119</v>
      </c>
      <c r="D42" s="179" t="s">
        <v>111</v>
      </c>
      <c r="E42" s="145">
        <v>63.75</v>
      </c>
      <c r="F42" s="192"/>
      <c r="G42" s="145">
        <f>ROUND(E42*F42,2)</f>
        <v>0</v>
      </c>
      <c r="H42" s="168" t="s">
        <v>134</v>
      </c>
      <c r="I42" s="140"/>
      <c r="J42" s="140"/>
      <c r="K42" s="140"/>
      <c r="L42" s="140"/>
      <c r="M42" s="140"/>
      <c r="N42" s="140"/>
      <c r="O42" s="140"/>
      <c r="P42" s="140"/>
      <c r="Q42" s="140"/>
      <c r="R42" s="140" t="s">
        <v>77</v>
      </c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</row>
    <row r="43" spans="1:47" outlineLevel="1">
      <c r="A43" s="141"/>
      <c r="B43" s="143"/>
      <c r="C43" s="160" t="s">
        <v>120</v>
      </c>
      <c r="D43" s="180"/>
      <c r="E43" s="173">
        <v>63.75</v>
      </c>
      <c r="F43" s="192"/>
      <c r="G43" s="145"/>
      <c r="H43" s="168"/>
      <c r="I43" s="140"/>
      <c r="J43" s="140"/>
      <c r="K43" s="140"/>
      <c r="L43" s="140"/>
      <c r="M43" s="140"/>
      <c r="N43" s="140"/>
      <c r="O43" s="140"/>
      <c r="P43" s="140"/>
      <c r="Q43" s="140"/>
      <c r="R43" s="140" t="s">
        <v>79</v>
      </c>
      <c r="S43" s="140">
        <v>0</v>
      </c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</row>
    <row r="44" spans="1:47">
      <c r="A44" s="142" t="s">
        <v>72</v>
      </c>
      <c r="B44" s="144" t="s">
        <v>54</v>
      </c>
      <c r="C44" s="161" t="s">
        <v>55</v>
      </c>
      <c r="D44" s="181"/>
      <c r="E44" s="146"/>
      <c r="F44" s="193"/>
      <c r="G44" s="146">
        <f>SUMIF(R45:R49,"&lt;&gt;NOR",G45:G49)</f>
        <v>0</v>
      </c>
      <c r="H44" s="169"/>
      <c r="I44" s="140"/>
      <c r="R44" t="s">
        <v>73</v>
      </c>
    </row>
    <row r="45" spans="1:47" outlineLevel="1">
      <c r="A45" s="141">
        <v>16</v>
      </c>
      <c r="B45" s="143" t="s">
        <v>121</v>
      </c>
      <c r="C45" s="159" t="s">
        <v>122</v>
      </c>
      <c r="D45" s="179" t="s">
        <v>87</v>
      </c>
      <c r="E45" s="145">
        <v>10</v>
      </c>
      <c r="F45" s="192"/>
      <c r="G45" s="145">
        <f>ROUND(E45*F45,2)</f>
        <v>0</v>
      </c>
      <c r="H45" s="168" t="s">
        <v>134</v>
      </c>
      <c r="I45" s="140"/>
      <c r="J45" s="140"/>
      <c r="K45" s="140"/>
      <c r="L45" s="140"/>
      <c r="M45" s="140"/>
      <c r="N45" s="140"/>
      <c r="O45" s="140"/>
      <c r="P45" s="140"/>
      <c r="Q45" s="140"/>
      <c r="R45" s="140" t="s">
        <v>77</v>
      </c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</row>
    <row r="46" spans="1:47" outlineLevel="1">
      <c r="A46" s="141"/>
      <c r="B46" s="143"/>
      <c r="C46" s="160" t="s">
        <v>123</v>
      </c>
      <c r="D46" s="180"/>
      <c r="E46" s="173">
        <v>10</v>
      </c>
      <c r="F46" s="192"/>
      <c r="G46" s="145"/>
      <c r="H46" s="168"/>
      <c r="I46" s="140"/>
      <c r="J46" s="140"/>
      <c r="K46" s="140"/>
      <c r="L46" s="140"/>
      <c r="M46" s="140"/>
      <c r="N46" s="140"/>
      <c r="O46" s="140"/>
      <c r="P46" s="140"/>
      <c r="Q46" s="140"/>
      <c r="R46" s="140" t="s">
        <v>79</v>
      </c>
      <c r="S46" s="140">
        <v>0</v>
      </c>
      <c r="T46" s="140"/>
      <c r="U46" s="140"/>
      <c r="V46" s="140"/>
      <c r="W46" s="140"/>
      <c r="X46" s="140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</row>
    <row r="47" spans="1:47" outlineLevel="1">
      <c r="A47" s="141">
        <v>17</v>
      </c>
      <c r="B47" s="143" t="s">
        <v>124</v>
      </c>
      <c r="C47" s="159" t="s">
        <v>125</v>
      </c>
      <c r="D47" s="179" t="s">
        <v>76</v>
      </c>
      <c r="E47" s="145">
        <v>20</v>
      </c>
      <c r="F47" s="192"/>
      <c r="G47" s="145">
        <f>ROUND(E47*F47,2)</f>
        <v>0</v>
      </c>
      <c r="H47" s="168" t="s">
        <v>134</v>
      </c>
      <c r="I47" s="140"/>
      <c r="J47" s="140"/>
      <c r="K47" s="140"/>
      <c r="L47" s="140"/>
      <c r="M47" s="140"/>
      <c r="N47" s="140"/>
      <c r="O47" s="140"/>
      <c r="P47" s="140"/>
      <c r="Q47" s="140"/>
      <c r="R47" s="140" t="s">
        <v>77</v>
      </c>
      <c r="S47" s="140"/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</row>
    <row r="48" spans="1:47" outlineLevel="1">
      <c r="A48" s="141"/>
      <c r="B48" s="143"/>
      <c r="C48" s="160" t="s">
        <v>126</v>
      </c>
      <c r="D48" s="180"/>
      <c r="E48" s="173">
        <v>20</v>
      </c>
      <c r="F48" s="192"/>
      <c r="G48" s="145"/>
      <c r="H48" s="168"/>
      <c r="I48" s="140"/>
      <c r="J48" s="140"/>
      <c r="K48" s="140"/>
      <c r="L48" s="140"/>
      <c r="M48" s="140"/>
      <c r="N48" s="140"/>
      <c r="O48" s="140"/>
      <c r="P48" s="140"/>
      <c r="Q48" s="140"/>
      <c r="R48" s="140" t="s">
        <v>79</v>
      </c>
      <c r="S48" s="140">
        <v>0</v>
      </c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</row>
    <row r="49" spans="1:47" outlineLevel="1">
      <c r="A49" s="152">
        <v>18</v>
      </c>
      <c r="B49" s="153" t="s">
        <v>127</v>
      </c>
      <c r="C49" s="162" t="s">
        <v>128</v>
      </c>
      <c r="D49" s="182" t="s">
        <v>0</v>
      </c>
      <c r="E49" s="154">
        <v>7</v>
      </c>
      <c r="F49" s="194"/>
      <c r="G49" s="154">
        <f>ROUND(E49*F49,2)</f>
        <v>0</v>
      </c>
      <c r="H49" s="170" t="s">
        <v>134</v>
      </c>
      <c r="I49" s="140"/>
      <c r="J49" s="140"/>
      <c r="K49" s="140"/>
      <c r="L49" s="140"/>
      <c r="M49" s="140"/>
      <c r="N49" s="140"/>
      <c r="O49" s="140"/>
      <c r="P49" s="140"/>
      <c r="Q49" s="140"/>
      <c r="R49" s="140" t="s">
        <v>77</v>
      </c>
      <c r="S49" s="140"/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</row>
    <row r="50" spans="1:47">
      <c r="B50" s="7" t="s">
        <v>129</v>
      </c>
      <c r="C50" s="163" t="s">
        <v>129</v>
      </c>
      <c r="D50" s="9"/>
      <c r="E50" s="174"/>
      <c r="F50" s="6"/>
      <c r="G50" s="6"/>
      <c r="H50" s="9"/>
      <c r="P50">
        <v>15</v>
      </c>
      <c r="Q50">
        <v>21</v>
      </c>
    </row>
    <row r="51" spans="1:47">
      <c r="A51" s="155"/>
      <c r="B51" s="156" t="s">
        <v>28</v>
      </c>
      <c r="C51" s="164" t="s">
        <v>129</v>
      </c>
      <c r="D51" s="183"/>
      <c r="E51" s="175"/>
      <c r="F51" s="157"/>
      <c r="G51" s="158">
        <f>G8+G14+G25+G28+G41+G44</f>
        <v>0</v>
      </c>
      <c r="H51" s="9"/>
      <c r="P51" t="e">
        <f>SUMIF(#REF!,P50,G7:G49)</f>
        <v>#REF!</v>
      </c>
      <c r="Q51" t="e">
        <f>SUMIF(#REF!,Q50,G7:G49)</f>
        <v>#REF!</v>
      </c>
      <c r="R51" t="s">
        <v>130</v>
      </c>
    </row>
  </sheetData>
  <sheetProtection password="CCE1" sheet="1" objects="1" scenarios="1"/>
  <protectedRanges>
    <protectedRange sqref="F9:F49" name="Oblast1"/>
  </protectedRanges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scale="80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 Pol'!Názvy_tisku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2014-02-28T09:52:57Z</cp:lastPrinted>
  <dcterms:created xsi:type="dcterms:W3CDTF">2009-04-08T07:15:50Z</dcterms:created>
  <dcterms:modified xsi:type="dcterms:W3CDTF">2019-01-15T14:24:41Z</dcterms:modified>
</cp:coreProperties>
</file>